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EPD 0202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<sst xmlns="http://schemas.openxmlformats.org/spreadsheetml/2006/main" count="247" uniqueCount="164">
  <si>
    <t>Name</t>
  </si>
  <si>
    <t>Hire Date</t>
  </si>
  <si>
    <t>Rate</t>
  </si>
  <si>
    <t>Salary</t>
  </si>
  <si>
    <t>APPLEGATE PAUL</t>
  </si>
  <si>
    <t>12/14/2009</t>
  </si>
  <si>
    <t>32.02</t>
  </si>
  <si>
    <t>AYERS HOLLY</t>
  </si>
  <si>
    <t>6/23/1994</t>
  </si>
  <si>
    <t>45.02</t>
  </si>
  <si>
    <t>BANIK AMANDA</t>
  </si>
  <si>
    <t>9/27/2010</t>
  </si>
  <si>
    <t>33.73</t>
  </si>
  <si>
    <t>BEAMER JUSTIN</t>
  </si>
  <si>
    <t>7/1/2003</t>
  </si>
  <si>
    <t>36.12</t>
  </si>
  <si>
    <t>BLACKSON JOSHUA</t>
  </si>
  <si>
    <t>11/13/2017</t>
  </si>
  <si>
    <t>24.72</t>
  </si>
  <si>
    <t>BONSALL JOAN</t>
  </si>
  <si>
    <t>2/23/2015</t>
  </si>
  <si>
    <t>14.51</t>
  </si>
  <si>
    <t>BROWN GREGORY</t>
  </si>
  <si>
    <t>8/25/2015</t>
  </si>
  <si>
    <t>26.22</t>
  </si>
  <si>
    <t>BROWN JAKOB</t>
  </si>
  <si>
    <t>1/3/2017</t>
  </si>
  <si>
    <t>25.46</t>
  </si>
  <si>
    <t>CHANDLER JEFFREY</t>
  </si>
  <si>
    <t>12/26/2018</t>
  </si>
  <si>
    <t>24.00</t>
  </si>
  <si>
    <t>COMLEY SHANNON</t>
  </si>
  <si>
    <t>3/12/2007</t>
  </si>
  <si>
    <t>34.05</t>
  </si>
  <si>
    <t>CONFER DAVID</t>
  </si>
  <si>
    <t>2/15/2001</t>
  </si>
  <si>
    <t>43.71</t>
  </si>
  <si>
    <t>DAVID BRIAN</t>
  </si>
  <si>
    <t>9/1/1994</t>
  </si>
  <si>
    <t>20.85</t>
  </si>
  <si>
    <t>DEMOND ULYSSES</t>
  </si>
  <si>
    <t>12/6/2019</t>
  </si>
  <si>
    <t>23.30</t>
  </si>
  <si>
    <t>DETWEILER ENOS</t>
  </si>
  <si>
    <t>DEVINE ANTHONY</t>
  </si>
  <si>
    <t>1/20/2015</t>
  </si>
  <si>
    <t>DONNELLY EDWARD</t>
  </si>
  <si>
    <t>6/6/2011</t>
  </si>
  <si>
    <t>30.25</t>
  </si>
  <si>
    <t>FARREN JUSTIN</t>
  </si>
  <si>
    <t>6/1/2021</t>
  </si>
  <si>
    <t>FINCH TODD</t>
  </si>
  <si>
    <t>11/26/2007</t>
  </si>
  <si>
    <t>33.98</t>
  </si>
  <si>
    <t>FORD KATHLEEN</t>
  </si>
  <si>
    <t>6/30/1994</t>
  </si>
  <si>
    <t>FORSTER KEVIN</t>
  </si>
  <si>
    <t>5/12/2008</t>
  </si>
  <si>
    <t>33.06</t>
  </si>
  <si>
    <t>FULLER JEREMY</t>
  </si>
  <si>
    <t>9/6/2005</t>
  </si>
  <si>
    <t>37.13</t>
  </si>
  <si>
    <t>GIAFES ANGELO</t>
  </si>
  <si>
    <t>41.49</t>
  </si>
  <si>
    <t>GOSS TIMOTHY</t>
  </si>
  <si>
    <t>7/26/1990</t>
  </si>
  <si>
    <t>38.24</t>
  </si>
  <si>
    <t>HAMMER BRANDON</t>
  </si>
  <si>
    <t>5/28/2019</t>
  </si>
  <si>
    <t>HAYES  ZIEGENFUSS LINDSEY</t>
  </si>
  <si>
    <t>1/4/2021</t>
  </si>
  <si>
    <t>HOFFMAN JASON</t>
  </si>
  <si>
    <t>7/6/2000</t>
  </si>
  <si>
    <t>10/3/2005</t>
  </si>
  <si>
    <t>JOLLIE JOSHUA</t>
  </si>
  <si>
    <t>LASASSA DENNIS</t>
  </si>
  <si>
    <t>6/20/2011</t>
  </si>
  <si>
    <t>32.99</t>
  </si>
  <si>
    <t>LEFFEW JOSHUA</t>
  </si>
  <si>
    <t>1/14/2005</t>
  </si>
  <si>
    <t>LOWERY CHARLES</t>
  </si>
  <si>
    <t>21.48</t>
  </si>
  <si>
    <t>MCGONIGLE MICHAEL</t>
  </si>
  <si>
    <t>9/7/2020</t>
  </si>
  <si>
    <t>MLODZIANOWSKI CHRISTIAN</t>
  </si>
  <si>
    <t>9/16/2016</t>
  </si>
  <si>
    <t>MORGAN DANIEL</t>
  </si>
  <si>
    <t>6/14/2010</t>
  </si>
  <si>
    <t>31.16</t>
  </si>
  <si>
    <t>NUSSLE MATTHEW</t>
  </si>
  <si>
    <t>5/24/2004</t>
  </si>
  <si>
    <t>ODOM RONALD</t>
  </si>
  <si>
    <t>3/4/1999</t>
  </si>
  <si>
    <t>PETIT-CLAIR RAYMOND</t>
  </si>
  <si>
    <t>PIRRITANO CANDACE</t>
  </si>
  <si>
    <t>5/27/2008</t>
  </si>
  <si>
    <t>34.75</t>
  </si>
  <si>
    <t>1/16/2018</t>
  </si>
  <si>
    <t>ROGERS CAROLYN</t>
  </si>
  <si>
    <t>7/19/1990</t>
  </si>
  <si>
    <t>52.88</t>
  </si>
  <si>
    <t>ROLAND JAMES</t>
  </si>
  <si>
    <t>3/20/2006</t>
  </si>
  <si>
    <t xml:space="preserve">SAULSBURY THOMAS </t>
  </si>
  <si>
    <t>9/29/2014</t>
  </si>
  <si>
    <t>28.45</t>
  </si>
  <si>
    <t>SMITH  DALE</t>
  </si>
  <si>
    <t>STRONG ZACHARY</t>
  </si>
  <si>
    <t>THOMAS KYLE</t>
  </si>
  <si>
    <t>12/10/2018</t>
  </si>
  <si>
    <t>TUER ANDREW</t>
  </si>
  <si>
    <t>35.07</t>
  </si>
  <si>
    <t>WADSWORTH WILLIAM</t>
  </si>
  <si>
    <t>2/19/1998</t>
  </si>
  <si>
    <t>WALCZAK MICHAEL</t>
  </si>
  <si>
    <t>1/31/2007</t>
  </si>
  <si>
    <t>WALDRIDGE LARRY</t>
  </si>
  <si>
    <t>7/2/1987</t>
  </si>
  <si>
    <t>YODER JAMES</t>
  </si>
  <si>
    <t>2/24/2014</t>
  </si>
  <si>
    <t>14.50</t>
  </si>
  <si>
    <t>FY2020 OT</t>
  </si>
  <si>
    <t>FY2021 OT</t>
  </si>
  <si>
    <t>M</t>
  </si>
  <si>
    <t>F</t>
  </si>
  <si>
    <t>Race</t>
  </si>
  <si>
    <t>Gender</t>
  </si>
  <si>
    <t>EDWARDS BRUCE</t>
  </si>
  <si>
    <t>GONZALEZ CIARA</t>
  </si>
  <si>
    <t>GONZALEZ GABRIELA</t>
  </si>
  <si>
    <t>HOLMES AARON</t>
  </si>
  <si>
    <t>HOLTER TRACY</t>
  </si>
  <si>
    <t>MAUSE CAROL</t>
  </si>
  <si>
    <t>WILSON CLARA</t>
  </si>
  <si>
    <t>2/12/1998</t>
  </si>
  <si>
    <t>27.55</t>
  </si>
  <si>
    <t>6/2/2018</t>
  </si>
  <si>
    <t>18.19</t>
  </si>
  <si>
    <t>11/14/2016</t>
  </si>
  <si>
    <t>3/5/2014</t>
  </si>
  <si>
    <t>19.67</t>
  </si>
  <si>
    <t>1/31/2011</t>
  </si>
  <si>
    <t>23.55</t>
  </si>
  <si>
    <t>10/13/2000</t>
  </si>
  <si>
    <t>27.94</t>
  </si>
  <si>
    <t>10/10/2007</t>
  </si>
  <si>
    <t>15.85</t>
  </si>
  <si>
    <t>1 = White</t>
  </si>
  <si>
    <t>2 = Black</t>
  </si>
  <si>
    <t>3 = Hispanic</t>
  </si>
  <si>
    <t>4 = Asian</t>
  </si>
  <si>
    <t xml:space="preserve">5 = American Indian </t>
  </si>
  <si>
    <t>6 = Native Hawaiian/Pacific Islander</t>
  </si>
  <si>
    <t xml:space="preserve">7 = 2 or More Races </t>
  </si>
  <si>
    <t>Badge#</t>
  </si>
  <si>
    <t>Crossing Guard</t>
  </si>
  <si>
    <t>Records</t>
  </si>
  <si>
    <t>Admin</t>
  </si>
  <si>
    <t>Records Supervisor</t>
  </si>
  <si>
    <t>Civilian Staff</t>
  </si>
  <si>
    <t>Town of Elkton's Sworn Officers</t>
  </si>
  <si>
    <t>Mayor &amp; Commissioners of the Town of Elkton</t>
  </si>
  <si>
    <t>Emp#</t>
  </si>
  <si>
    <t>Term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</si>
</sst>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color indexed="8"/>
      <name val="Times New Roman"/>
      <family val="1"/>
    </font>
    <font>
      <b/>
      <u val="single"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color indexed="8"/>
      <name val="Arial"/>
      <family val="2"/>
    </font>
    <font>
      <i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2" fillId="0" borderId="10" xfId="0" applyFont="1" applyBorder="1" applyAlignment="1" applyProtection="1">
      <alignment horizontal="left" wrapText="1" readingOrder="1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0" fontId="7" fillId="0" borderId="0" xfId="0" applyFont="1" applyAlignment="1">
      <alignment/>
    </xf>
    <xf numFmtId="0" fontId="3" fillId="0" borderId="10" xfId="0" applyFont="1" applyBorder="1" applyAlignment="1" applyProtection="1" quotePrefix="1">
      <alignment horizontal="center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10" xfId="0" applyFont="1" applyBorder="1" applyAlignment="1" applyProtection="1">
      <alignment horizontal="left" wrapText="1" readingOrder="1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9" fillId="0" borderId="10" xfId="0" applyFont="1" applyBorder="1" applyAlignment="1" applyProtection="1">
      <alignment horizontal="center" wrapText="1" readingOrder="1"/>
      <protection locked="0"/>
    </xf>
    <xf numFmtId="0" fontId="31" fillId="0" borderId="10" xfId="0" applyFont="1" applyBorder="1" applyAlignment="1" applyProtection="1">
      <alignment horizontal="center" wrapText="1" readingOrder="1"/>
      <protection locked="0"/>
    </xf>
    <xf numFmtId="0" fontId="28" fillId="0" borderId="10" xfId="0" applyFont="1" applyBorder="1" applyAlignment="1" applyProtection="1">
      <alignment horizontal="center" wrapText="1" readingOrder="1"/>
      <protection locked="0"/>
    </xf>
    <xf numFmtId="0" fontId="31" fillId="33" borderId="10" xfId="0" applyFont="1" applyFill="1" applyBorder="1" applyAlignment="1" applyProtection="1">
      <alignment horizontal="center" wrapText="1" readingOrder="1"/>
      <protection locked="0"/>
    </xf>
    <xf numFmtId="0" fontId="0" fillId="0" borderId="10" xfId="0" applyFont="1" applyBorder="1" applyAlignment="1">
      <alignment horizontal="center" readingOrder="1"/>
    </xf>
    <xf numFmtId="0" fontId="30" fillId="0" borderId="10" xfId="0" applyFont="1" applyBorder="1" applyAlignment="1">
      <alignment horizontal="center" readingOrder="1"/>
    </xf>
    <xf numFmtId="0" fontId="0" fillId="0" borderId="0" xfId="0" applyFont="1" applyAlignment="1">
      <alignment horizontal="center" readingOrder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9" fillId="0" borderId="10" xfId="0" applyFont="1" applyBorder="1" applyAlignment="1" applyProtection="1">
      <alignment wrapText="1" readingOrder="1"/>
      <protection locked="0"/>
    </xf>
    <xf numFmtId="0" fontId="32" fillId="0" borderId="10" xfId="0" applyFont="1" applyBorder="1" applyAlignment="1">
      <alignment horizontal="center"/>
    </xf>
    <xf numFmtId="43" fontId="28" fillId="0" borderId="10" xfId="42" applyFont="1" applyBorder="1" applyAlignment="1" applyProtection="1">
      <alignment wrapText="1" readingOrder="1"/>
      <protection locked="0"/>
    </xf>
    <xf numFmtId="43" fontId="0" fillId="0" borderId="10" xfId="42" applyFont="1" applyBorder="1" applyAlignment="1">
      <alignment horizontal="right"/>
    </xf>
    <xf numFmtId="43" fontId="0" fillId="0" borderId="10" xfId="42" applyFont="1" applyBorder="1" applyAlignment="1">
      <alignment/>
    </xf>
    <xf numFmtId="14" fontId="28" fillId="0" borderId="10" xfId="0" applyNumberFormat="1" applyFont="1" applyBorder="1" applyAlignment="1" applyProtection="1">
      <alignment horizontal="center" wrapText="1" readingOrder="1"/>
      <protection locked="0"/>
    </xf>
    <xf numFmtId="0" fontId="28" fillId="0" borderId="10" xfId="0" applyFont="1" applyBorder="1" applyAlignment="1" applyProtection="1">
      <alignment horizontal="center" vertical="top" wrapText="1" readingOrder="1"/>
      <protection locked="0"/>
    </xf>
    <xf numFmtId="0" fontId="28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5"/>
  <sheetViews>
    <sheetView showGridLines="0" tabSelected="1" zoomScalePageLayoutView="0" workbookViewId="0" topLeftCell="A19">
      <selection activeCell="K43" sqref="K43"/>
    </sheetView>
  </sheetViews>
  <sheetFormatPr defaultColWidth="9.140625" defaultRowHeight="12.75"/>
  <cols>
    <col min="1" max="1" width="2.00390625" style="1" customWidth="1"/>
    <col min="2" max="2" width="6.00390625" style="1" bestFit="1" customWidth="1"/>
    <col min="3" max="3" width="17.28125" style="1" bestFit="1" customWidth="1"/>
    <col min="4" max="4" width="29.28125" style="1" bestFit="1" customWidth="1"/>
    <col min="5" max="5" width="5.57421875" style="27" bestFit="1" customWidth="1"/>
    <col min="6" max="6" width="7.7109375" style="27" bestFit="1" customWidth="1"/>
    <col min="7" max="7" width="12.7109375" style="27" bestFit="1" customWidth="1"/>
    <col min="8" max="8" width="7.00390625" style="30" bestFit="1" customWidth="1"/>
    <col min="9" max="9" width="14.00390625" style="29" bestFit="1" customWidth="1"/>
    <col min="10" max="10" width="13.00390625" style="29" bestFit="1" customWidth="1"/>
    <col min="11" max="11" width="13.00390625" style="20" bestFit="1" customWidth="1"/>
    <col min="12" max="16384" width="9.140625" style="1" customWidth="1"/>
  </cols>
  <sheetData>
    <row r="1" spans="4:9" ht="20.25">
      <c r="D1" s="17" t="s">
        <v>161</v>
      </c>
      <c r="E1" s="17"/>
      <c r="F1" s="17"/>
      <c r="G1" s="17"/>
      <c r="H1" s="17"/>
      <c r="I1" s="17"/>
    </row>
    <row r="2" spans="2:6" ht="15">
      <c r="B2" s="15" t="s">
        <v>160</v>
      </c>
      <c r="C2" s="16"/>
      <c r="D2" s="16"/>
      <c r="E2" s="16"/>
      <c r="F2" s="16"/>
    </row>
    <row r="3" spans="2:11" ht="36" customHeight="1">
      <c r="B3" s="7" t="s">
        <v>162</v>
      </c>
      <c r="C3" s="7" t="s">
        <v>154</v>
      </c>
      <c r="D3" s="7" t="s">
        <v>0</v>
      </c>
      <c r="E3" s="21" t="s">
        <v>125</v>
      </c>
      <c r="F3" s="21" t="s">
        <v>126</v>
      </c>
      <c r="G3" s="21" t="s">
        <v>1</v>
      </c>
      <c r="H3" s="21" t="s">
        <v>2</v>
      </c>
      <c r="I3" s="31" t="s">
        <v>3</v>
      </c>
      <c r="J3" s="32" t="s">
        <v>121</v>
      </c>
      <c r="K3" s="32" t="s">
        <v>122</v>
      </c>
    </row>
    <row r="4" spans="2:11" ht="18" customHeight="1">
      <c r="B4" s="9">
        <v>695</v>
      </c>
      <c r="C4" s="6">
        <v>261</v>
      </c>
      <c r="D4" s="9" t="s">
        <v>4</v>
      </c>
      <c r="E4" s="22">
        <v>1</v>
      </c>
      <c r="F4" s="23" t="s">
        <v>123</v>
      </c>
      <c r="G4" s="23" t="s">
        <v>5</v>
      </c>
      <c r="H4" s="23" t="s">
        <v>6</v>
      </c>
      <c r="I4" s="33">
        <f>+H4*2080</f>
        <v>66601.6</v>
      </c>
      <c r="J4" s="34">
        <f>9974.04+2199.21</f>
        <v>12173.25</v>
      </c>
      <c r="K4" s="35">
        <f>6893.11+1489.21</f>
        <v>8382.32</v>
      </c>
    </row>
    <row r="5" spans="2:12" ht="18" customHeight="1">
      <c r="B5" s="9">
        <v>54</v>
      </c>
      <c r="C5" s="6">
        <v>178</v>
      </c>
      <c r="D5" s="9" t="s">
        <v>7</v>
      </c>
      <c r="E5" s="22">
        <v>1</v>
      </c>
      <c r="F5" s="23" t="s">
        <v>124</v>
      </c>
      <c r="G5" s="23" t="s">
        <v>8</v>
      </c>
      <c r="H5" s="23">
        <v>45.02</v>
      </c>
      <c r="I5" s="33">
        <v>93633.8</v>
      </c>
      <c r="J5" s="34">
        <v>0</v>
      </c>
      <c r="K5" s="35">
        <v>0</v>
      </c>
      <c r="L5" s="1" t="s">
        <v>163</v>
      </c>
    </row>
    <row r="6" spans="2:11" ht="18" customHeight="1">
      <c r="B6" s="9">
        <v>714</v>
      </c>
      <c r="C6" s="6">
        <v>264</v>
      </c>
      <c r="D6" s="9" t="s">
        <v>10</v>
      </c>
      <c r="E6" s="22">
        <v>1</v>
      </c>
      <c r="F6" s="23" t="s">
        <v>124</v>
      </c>
      <c r="G6" s="23" t="s">
        <v>11</v>
      </c>
      <c r="H6" s="23" t="s">
        <v>12</v>
      </c>
      <c r="I6" s="33">
        <f aca="true" t="shared" si="0" ref="I6:I42">+H6*2080</f>
        <v>70158.4</v>
      </c>
      <c r="J6" s="34">
        <f>5127.22+1315.8</f>
        <v>6443.02</v>
      </c>
      <c r="K6" s="35">
        <f>2104.93+4419.75</f>
        <v>6524.68</v>
      </c>
    </row>
    <row r="7" spans="2:11" ht="18" customHeight="1">
      <c r="B7" s="9">
        <v>396</v>
      </c>
      <c r="C7" s="6">
        <v>223</v>
      </c>
      <c r="D7" s="9" t="s">
        <v>13</v>
      </c>
      <c r="E7" s="22">
        <v>1</v>
      </c>
      <c r="F7" s="23" t="s">
        <v>123</v>
      </c>
      <c r="G7" s="23" t="s">
        <v>14</v>
      </c>
      <c r="H7" s="23" t="s">
        <v>15</v>
      </c>
      <c r="I7" s="33">
        <f t="shared" si="0"/>
        <v>75129.59999999999</v>
      </c>
      <c r="J7" s="34">
        <f>8461.9+2775.48</f>
        <v>11237.38</v>
      </c>
      <c r="K7" s="35">
        <f>8138.51+1334.13</f>
        <v>9472.64</v>
      </c>
    </row>
    <row r="8" spans="2:11" ht="18" customHeight="1">
      <c r="B8" s="9">
        <v>862</v>
      </c>
      <c r="C8" s="6">
        <v>288</v>
      </c>
      <c r="D8" s="9" t="s">
        <v>16</v>
      </c>
      <c r="E8" s="22">
        <v>1</v>
      </c>
      <c r="F8" s="23" t="s">
        <v>123</v>
      </c>
      <c r="G8" s="23" t="s">
        <v>17</v>
      </c>
      <c r="H8" s="23" t="s">
        <v>18</v>
      </c>
      <c r="I8" s="33">
        <f t="shared" si="0"/>
        <v>51417.6</v>
      </c>
      <c r="J8" s="34">
        <f>2076.66+3190.73</f>
        <v>5267.389999999999</v>
      </c>
      <c r="K8" s="35">
        <f>3108.56+2702.66</f>
        <v>5811.219999999999</v>
      </c>
    </row>
    <row r="9" spans="2:11" ht="18" customHeight="1">
      <c r="B9" s="9">
        <v>828</v>
      </c>
      <c r="C9" s="6">
        <v>278</v>
      </c>
      <c r="D9" s="9" t="s">
        <v>22</v>
      </c>
      <c r="E9" s="22">
        <v>2</v>
      </c>
      <c r="F9" s="23" t="s">
        <v>123</v>
      </c>
      <c r="G9" s="23" t="s">
        <v>23</v>
      </c>
      <c r="H9" s="23" t="s">
        <v>24</v>
      </c>
      <c r="I9" s="33">
        <f t="shared" si="0"/>
        <v>54537.6</v>
      </c>
      <c r="J9" s="34">
        <f>6658.67+3266.09</f>
        <v>9924.76</v>
      </c>
      <c r="K9" s="35">
        <f>5354.26+2193.14</f>
        <v>7547.4</v>
      </c>
    </row>
    <row r="10" spans="2:11" ht="18" customHeight="1">
      <c r="B10" s="9">
        <v>859</v>
      </c>
      <c r="C10" s="6">
        <v>287</v>
      </c>
      <c r="D10" s="9" t="s">
        <v>25</v>
      </c>
      <c r="E10" s="22">
        <v>7</v>
      </c>
      <c r="F10" s="23" t="s">
        <v>123</v>
      </c>
      <c r="G10" s="23" t="s">
        <v>26</v>
      </c>
      <c r="H10" s="23" t="s">
        <v>27</v>
      </c>
      <c r="I10" s="33">
        <f t="shared" si="0"/>
        <v>52956.8</v>
      </c>
      <c r="J10" s="34">
        <f>6762.34+4959.73</f>
        <v>11722.07</v>
      </c>
      <c r="K10" s="35">
        <f>6095.4+2303.46</f>
        <v>8398.86</v>
      </c>
    </row>
    <row r="11" spans="2:11" ht="18" customHeight="1">
      <c r="B11" s="9">
        <v>884</v>
      </c>
      <c r="C11" s="6">
        <v>293</v>
      </c>
      <c r="D11" s="9" t="s">
        <v>28</v>
      </c>
      <c r="E11" s="22">
        <v>1</v>
      </c>
      <c r="F11" s="23" t="s">
        <v>123</v>
      </c>
      <c r="G11" s="23" t="s">
        <v>29</v>
      </c>
      <c r="H11" s="23" t="s">
        <v>30</v>
      </c>
      <c r="I11" s="33">
        <f t="shared" si="0"/>
        <v>49920</v>
      </c>
      <c r="J11" s="34">
        <f>1059.08+2200.84</f>
        <v>3259.92</v>
      </c>
      <c r="K11" s="35">
        <f>1152.2+2069.5</f>
        <v>3221.7</v>
      </c>
    </row>
    <row r="12" spans="2:11" ht="18" customHeight="1">
      <c r="B12" s="9">
        <v>594</v>
      </c>
      <c r="C12" s="6">
        <v>244</v>
      </c>
      <c r="D12" s="9" t="s">
        <v>31</v>
      </c>
      <c r="E12" s="22">
        <v>1</v>
      </c>
      <c r="F12" s="23" t="s">
        <v>124</v>
      </c>
      <c r="G12" s="23" t="s">
        <v>32</v>
      </c>
      <c r="H12" s="23" t="s">
        <v>33</v>
      </c>
      <c r="I12" s="33">
        <f t="shared" si="0"/>
        <v>70824</v>
      </c>
      <c r="J12" s="34">
        <f>788.28+10037.54</f>
        <v>10825.820000000002</v>
      </c>
      <c r="K12" s="35">
        <f>3883.38+1273.77</f>
        <v>5157.15</v>
      </c>
    </row>
    <row r="13" spans="2:11" ht="18" customHeight="1">
      <c r="B13" s="9">
        <v>301</v>
      </c>
      <c r="C13" s="6">
        <v>215</v>
      </c>
      <c r="D13" s="9" t="s">
        <v>34</v>
      </c>
      <c r="E13" s="22">
        <v>1</v>
      </c>
      <c r="F13" s="23" t="s">
        <v>123</v>
      </c>
      <c r="G13" s="23" t="s">
        <v>35</v>
      </c>
      <c r="H13" s="23" t="s">
        <v>36</v>
      </c>
      <c r="I13" s="33">
        <f t="shared" si="0"/>
        <v>90916.8</v>
      </c>
      <c r="J13" s="34">
        <f>5650.18+2094.07</f>
        <v>7744.25</v>
      </c>
      <c r="K13" s="35">
        <f>6477.16+1096.59</f>
        <v>7573.75</v>
      </c>
    </row>
    <row r="14" spans="2:11" ht="18" customHeight="1">
      <c r="B14" s="9">
        <v>132</v>
      </c>
      <c r="C14" s="6">
        <v>181</v>
      </c>
      <c r="D14" s="9" t="s">
        <v>37</v>
      </c>
      <c r="E14" s="22">
        <v>1</v>
      </c>
      <c r="F14" s="23" t="s">
        <v>123</v>
      </c>
      <c r="G14" s="23" t="s">
        <v>38</v>
      </c>
      <c r="H14" s="23" t="s">
        <v>15</v>
      </c>
      <c r="I14" s="33">
        <f t="shared" si="0"/>
        <v>75129.59999999999</v>
      </c>
      <c r="J14" s="34">
        <f>5937+834.02</f>
        <v>6771.02</v>
      </c>
      <c r="K14" s="35">
        <f>9718.53+1174.04</f>
        <v>10892.57</v>
      </c>
    </row>
    <row r="15" spans="2:11" ht="18" customHeight="1">
      <c r="B15" s="9">
        <v>900</v>
      </c>
      <c r="C15" s="6">
        <v>295</v>
      </c>
      <c r="D15" s="9" t="s">
        <v>40</v>
      </c>
      <c r="E15" s="22">
        <v>1</v>
      </c>
      <c r="F15" s="23" t="s">
        <v>123</v>
      </c>
      <c r="G15" s="23" t="s">
        <v>41</v>
      </c>
      <c r="H15" s="23" t="s">
        <v>42</v>
      </c>
      <c r="I15" s="33">
        <f t="shared" si="0"/>
        <v>48464</v>
      </c>
      <c r="J15" s="34">
        <v>3603.95</v>
      </c>
      <c r="K15" s="35">
        <f>4036.29+2053.28</f>
        <v>6089.57</v>
      </c>
    </row>
    <row r="16" spans="2:11" ht="18" customHeight="1">
      <c r="B16" s="9">
        <v>827</v>
      </c>
      <c r="C16" s="6">
        <v>279</v>
      </c>
      <c r="D16" s="9" t="s">
        <v>43</v>
      </c>
      <c r="E16" s="22">
        <v>1</v>
      </c>
      <c r="F16" s="23" t="s">
        <v>123</v>
      </c>
      <c r="G16" s="23" t="s">
        <v>23</v>
      </c>
      <c r="H16" s="23" t="s">
        <v>24</v>
      </c>
      <c r="I16" s="33">
        <f t="shared" si="0"/>
        <v>54537.6</v>
      </c>
      <c r="J16" s="34">
        <f>5130.16+1541.82</f>
        <v>6671.98</v>
      </c>
      <c r="K16" s="35">
        <v>586.31</v>
      </c>
    </row>
    <row r="17" spans="2:11" ht="18" customHeight="1">
      <c r="B17" s="9">
        <v>812</v>
      </c>
      <c r="C17" s="6">
        <v>277</v>
      </c>
      <c r="D17" s="9" t="s">
        <v>44</v>
      </c>
      <c r="E17" s="22">
        <v>1</v>
      </c>
      <c r="F17" s="23" t="s">
        <v>123</v>
      </c>
      <c r="G17" s="23" t="s">
        <v>45</v>
      </c>
      <c r="H17" s="23" t="s">
        <v>24</v>
      </c>
      <c r="I17" s="33">
        <f t="shared" si="0"/>
        <v>54537.6</v>
      </c>
      <c r="J17" s="34">
        <f>5003.04+1111.06</f>
        <v>6114.1</v>
      </c>
      <c r="K17" s="35">
        <f>5490.7+1166.45</f>
        <v>6657.15</v>
      </c>
    </row>
    <row r="18" spans="2:11" ht="18" customHeight="1">
      <c r="B18" s="9">
        <v>726</v>
      </c>
      <c r="C18" s="6">
        <v>268</v>
      </c>
      <c r="D18" s="9" t="s">
        <v>46</v>
      </c>
      <c r="E18" s="22">
        <v>1</v>
      </c>
      <c r="F18" s="23" t="s">
        <v>123</v>
      </c>
      <c r="G18" s="23" t="s">
        <v>47</v>
      </c>
      <c r="H18" s="23" t="s">
        <v>48</v>
      </c>
      <c r="I18" s="33">
        <f t="shared" si="0"/>
        <v>62920</v>
      </c>
      <c r="J18" s="34">
        <f>5666.04+866.33</f>
        <v>6532.37</v>
      </c>
      <c r="K18" s="35">
        <f>3871.7+2474.55</f>
        <v>6346.25</v>
      </c>
    </row>
    <row r="19" spans="2:11" ht="18" customHeight="1">
      <c r="B19" s="9">
        <v>910</v>
      </c>
      <c r="C19" s="10">
        <v>300</v>
      </c>
      <c r="D19" s="9" t="s">
        <v>49</v>
      </c>
      <c r="E19" s="22">
        <v>1</v>
      </c>
      <c r="F19" s="23" t="s">
        <v>123</v>
      </c>
      <c r="G19" s="23" t="s">
        <v>50</v>
      </c>
      <c r="H19" s="23" t="s">
        <v>39</v>
      </c>
      <c r="I19" s="33">
        <f t="shared" si="0"/>
        <v>43368</v>
      </c>
      <c r="J19" s="34"/>
      <c r="K19" s="35">
        <v>0</v>
      </c>
    </row>
    <row r="20" spans="2:11" ht="18" customHeight="1">
      <c r="B20" s="9">
        <v>630</v>
      </c>
      <c r="C20" s="6">
        <v>247</v>
      </c>
      <c r="D20" s="9" t="s">
        <v>51</v>
      </c>
      <c r="E20" s="22">
        <v>1</v>
      </c>
      <c r="F20" s="23" t="s">
        <v>123</v>
      </c>
      <c r="G20" s="23" t="s">
        <v>52</v>
      </c>
      <c r="H20" s="23" t="s">
        <v>53</v>
      </c>
      <c r="I20" s="33">
        <f t="shared" si="0"/>
        <v>70678.4</v>
      </c>
      <c r="J20" s="34">
        <f>5237.71+828.83</f>
        <v>6066.54</v>
      </c>
      <c r="K20" s="35">
        <f>6042.21+2611.23</f>
        <v>8653.44</v>
      </c>
    </row>
    <row r="21" spans="2:11" ht="18" customHeight="1">
      <c r="B21" s="9">
        <v>57</v>
      </c>
      <c r="C21" s="6">
        <v>179</v>
      </c>
      <c r="D21" s="9" t="s">
        <v>54</v>
      </c>
      <c r="E21" s="22">
        <v>1</v>
      </c>
      <c r="F21" s="23" t="s">
        <v>124</v>
      </c>
      <c r="G21" s="23" t="s">
        <v>55</v>
      </c>
      <c r="H21" s="23" t="s">
        <v>9</v>
      </c>
      <c r="I21" s="33">
        <f t="shared" si="0"/>
        <v>93641.6</v>
      </c>
      <c r="J21" s="34">
        <f>2022.1+4983.62</f>
        <v>7005.719999999999</v>
      </c>
      <c r="K21" s="35">
        <f>6150.96+1317.42</f>
        <v>7468.38</v>
      </c>
    </row>
    <row r="22" spans="2:11" ht="18" customHeight="1">
      <c r="B22" s="9">
        <v>651</v>
      </c>
      <c r="C22" s="6">
        <v>254</v>
      </c>
      <c r="D22" s="9" t="s">
        <v>56</v>
      </c>
      <c r="E22" s="22">
        <v>1</v>
      </c>
      <c r="F22" s="23" t="s">
        <v>123</v>
      </c>
      <c r="G22" s="23" t="s">
        <v>57</v>
      </c>
      <c r="H22" s="23" t="s">
        <v>58</v>
      </c>
      <c r="I22" s="33">
        <f t="shared" si="0"/>
        <v>68764.8</v>
      </c>
      <c r="J22" s="34">
        <f>2810.9+675.49</f>
        <v>3486.3900000000003</v>
      </c>
      <c r="K22" s="35">
        <f>4654.26+2009.25</f>
        <v>6663.51</v>
      </c>
    </row>
    <row r="23" spans="2:11" ht="18" customHeight="1">
      <c r="B23" s="9">
        <v>515</v>
      </c>
      <c r="C23" s="6">
        <v>231</v>
      </c>
      <c r="D23" s="9" t="s">
        <v>59</v>
      </c>
      <c r="E23" s="22">
        <v>1</v>
      </c>
      <c r="F23" s="23" t="s">
        <v>123</v>
      </c>
      <c r="G23" s="23" t="s">
        <v>60</v>
      </c>
      <c r="H23" s="23" t="s">
        <v>61</v>
      </c>
      <c r="I23" s="33">
        <f t="shared" si="0"/>
        <v>77230.40000000001</v>
      </c>
      <c r="J23" s="34">
        <f>7625.02+2910.08</f>
        <v>10535.1</v>
      </c>
      <c r="K23" s="35">
        <f>2939.94+3913.16</f>
        <v>6853.1</v>
      </c>
    </row>
    <row r="24" spans="2:11" ht="18" customHeight="1">
      <c r="B24" s="9">
        <v>55</v>
      </c>
      <c r="C24" s="6">
        <v>176</v>
      </c>
      <c r="D24" s="9" t="s">
        <v>62</v>
      </c>
      <c r="E24" s="22">
        <v>1</v>
      </c>
      <c r="F24" s="23" t="s">
        <v>123</v>
      </c>
      <c r="G24" s="23" t="s">
        <v>8</v>
      </c>
      <c r="H24" s="23" t="s">
        <v>63</v>
      </c>
      <c r="I24" s="33">
        <f t="shared" si="0"/>
        <v>86299.2</v>
      </c>
      <c r="J24" s="34">
        <f>5348.28+490.21</f>
        <v>5838.49</v>
      </c>
      <c r="K24" s="35">
        <f>3110.24+1882.01</f>
        <v>4992.25</v>
      </c>
    </row>
    <row r="25" spans="2:11" ht="18" customHeight="1">
      <c r="B25" s="9">
        <v>39</v>
      </c>
      <c r="C25" s="6">
        <v>171</v>
      </c>
      <c r="D25" s="9" t="s">
        <v>64</v>
      </c>
      <c r="E25" s="22">
        <v>1</v>
      </c>
      <c r="F25" s="23" t="s">
        <v>123</v>
      </c>
      <c r="G25" s="23" t="s">
        <v>65</v>
      </c>
      <c r="H25" s="23" t="s">
        <v>66</v>
      </c>
      <c r="I25" s="33">
        <f t="shared" si="0"/>
        <v>79539.2</v>
      </c>
      <c r="J25" s="34">
        <f>15404.05+3560.42</f>
        <v>18964.47</v>
      </c>
      <c r="K25" s="35">
        <f>3871.75+1041.46</f>
        <v>4913.21</v>
      </c>
    </row>
    <row r="26" spans="2:11" ht="18" customHeight="1">
      <c r="B26" s="9">
        <v>893</v>
      </c>
      <c r="C26" s="10">
        <v>294</v>
      </c>
      <c r="D26" s="9" t="s">
        <v>67</v>
      </c>
      <c r="E26" s="24">
        <v>1</v>
      </c>
      <c r="F26" s="23" t="s">
        <v>123</v>
      </c>
      <c r="G26" s="23" t="s">
        <v>68</v>
      </c>
      <c r="H26" s="23">
        <v>20.36</v>
      </c>
      <c r="I26" s="33">
        <v>42351.66</v>
      </c>
      <c r="J26" s="34">
        <v>1542.38</v>
      </c>
      <c r="K26" s="35"/>
    </row>
    <row r="27" spans="2:12" ht="18" customHeight="1">
      <c r="B27" s="9">
        <v>696</v>
      </c>
      <c r="C27" s="10">
        <v>260</v>
      </c>
      <c r="D27" s="18" t="s">
        <v>69</v>
      </c>
      <c r="E27" s="24">
        <v>1</v>
      </c>
      <c r="F27" s="23" t="s">
        <v>124</v>
      </c>
      <c r="G27" s="23" t="s">
        <v>5</v>
      </c>
      <c r="H27" s="23">
        <v>29.52</v>
      </c>
      <c r="I27" s="33">
        <v>61392.76</v>
      </c>
      <c r="J27" s="34">
        <f>1436.02+1075.78</f>
        <v>2511.8</v>
      </c>
      <c r="K27" s="35">
        <v>86.47</v>
      </c>
      <c r="L27" s="1" t="s">
        <v>163</v>
      </c>
    </row>
    <row r="28" spans="2:11" ht="18" customHeight="1">
      <c r="B28" s="9">
        <v>275</v>
      </c>
      <c r="C28" s="6">
        <v>211</v>
      </c>
      <c r="D28" s="9" t="s">
        <v>71</v>
      </c>
      <c r="E28" s="22">
        <v>1</v>
      </c>
      <c r="F28" s="23" t="s">
        <v>123</v>
      </c>
      <c r="G28" s="23" t="s">
        <v>72</v>
      </c>
      <c r="H28" s="23" t="s">
        <v>63</v>
      </c>
      <c r="I28" s="33">
        <f t="shared" si="0"/>
        <v>86299.2</v>
      </c>
      <c r="J28" s="34">
        <f>3322+8968.8</f>
        <v>12290.8</v>
      </c>
      <c r="K28" s="35">
        <f>10445.66+5755.39</f>
        <v>16201.05</v>
      </c>
    </row>
    <row r="29" spans="2:11" ht="18" customHeight="1">
      <c r="B29" s="9">
        <v>921</v>
      </c>
      <c r="C29" s="12">
        <v>302</v>
      </c>
      <c r="D29" s="9" t="s">
        <v>74</v>
      </c>
      <c r="E29" s="22">
        <v>1</v>
      </c>
      <c r="F29" s="23" t="s">
        <v>123</v>
      </c>
      <c r="G29" s="36">
        <v>44424</v>
      </c>
      <c r="H29" s="23">
        <v>20.85</v>
      </c>
      <c r="I29" s="33">
        <f t="shared" si="0"/>
        <v>43368</v>
      </c>
      <c r="J29" s="34"/>
      <c r="K29" s="35"/>
    </row>
    <row r="30" spans="2:11" ht="18" customHeight="1">
      <c r="B30" s="9">
        <v>734</v>
      </c>
      <c r="C30" s="6">
        <v>269</v>
      </c>
      <c r="D30" s="9" t="s">
        <v>75</v>
      </c>
      <c r="E30" s="22">
        <v>1</v>
      </c>
      <c r="F30" s="23" t="s">
        <v>123</v>
      </c>
      <c r="G30" s="23" t="s">
        <v>76</v>
      </c>
      <c r="H30" s="23" t="s">
        <v>77</v>
      </c>
      <c r="I30" s="33">
        <f t="shared" si="0"/>
        <v>68619.2</v>
      </c>
      <c r="J30" s="34">
        <v>4496.55</v>
      </c>
      <c r="K30" s="35">
        <f>2827.31+1106.45</f>
        <v>3933.76</v>
      </c>
    </row>
    <row r="31" spans="2:11" ht="18" customHeight="1">
      <c r="B31" s="9">
        <v>451</v>
      </c>
      <c r="C31" s="6">
        <v>229</v>
      </c>
      <c r="D31" s="9" t="s">
        <v>78</v>
      </c>
      <c r="E31" s="22">
        <v>1</v>
      </c>
      <c r="F31" s="23" t="s">
        <v>123</v>
      </c>
      <c r="G31" s="23" t="s">
        <v>79</v>
      </c>
      <c r="H31" s="23">
        <v>37.13</v>
      </c>
      <c r="I31" s="33">
        <v>77221.56</v>
      </c>
      <c r="J31" s="34">
        <f>19033.88+1320.18</f>
        <v>20354.06</v>
      </c>
      <c r="K31" s="35">
        <f>8754.05+2031.94</f>
        <v>10785.99</v>
      </c>
    </row>
    <row r="32" spans="2:11" ht="18" customHeight="1">
      <c r="B32" s="9">
        <v>908</v>
      </c>
      <c r="C32" s="10">
        <v>298</v>
      </c>
      <c r="D32" s="9" t="s">
        <v>80</v>
      </c>
      <c r="E32" s="22">
        <v>1</v>
      </c>
      <c r="F32" s="23" t="s">
        <v>123</v>
      </c>
      <c r="G32" s="23" t="s">
        <v>70</v>
      </c>
      <c r="H32" s="23" t="s">
        <v>81</v>
      </c>
      <c r="I32" s="33">
        <f t="shared" si="0"/>
        <v>44678.4</v>
      </c>
      <c r="J32" s="34"/>
      <c r="K32" s="35">
        <v>0</v>
      </c>
    </row>
    <row r="33" spans="2:11" ht="18" customHeight="1">
      <c r="B33" s="9">
        <v>904</v>
      </c>
      <c r="C33" s="6">
        <v>296</v>
      </c>
      <c r="D33" s="9" t="s">
        <v>82</v>
      </c>
      <c r="E33" s="22">
        <v>1</v>
      </c>
      <c r="F33" s="23" t="s">
        <v>123</v>
      </c>
      <c r="G33" s="23" t="s">
        <v>83</v>
      </c>
      <c r="H33" s="23" t="s">
        <v>81</v>
      </c>
      <c r="I33" s="33">
        <f t="shared" si="0"/>
        <v>44678.4</v>
      </c>
      <c r="J33" s="34"/>
      <c r="K33" s="35">
        <f>406.58+31.78</f>
        <v>438.36</v>
      </c>
    </row>
    <row r="34" spans="2:11" ht="18" customHeight="1">
      <c r="B34" s="9">
        <v>854</v>
      </c>
      <c r="C34" s="6">
        <v>284</v>
      </c>
      <c r="D34" s="18" t="s">
        <v>84</v>
      </c>
      <c r="E34" s="22">
        <v>1</v>
      </c>
      <c r="F34" s="23" t="s">
        <v>123</v>
      </c>
      <c r="G34" s="23" t="s">
        <v>85</v>
      </c>
      <c r="H34" s="23" t="s">
        <v>27</v>
      </c>
      <c r="I34" s="33">
        <f t="shared" si="0"/>
        <v>52956.8</v>
      </c>
      <c r="J34" s="34">
        <f>4798.12+1108.18</f>
        <v>5906.3</v>
      </c>
      <c r="K34" s="35">
        <f>370.38+2558.43</f>
        <v>2928.81</v>
      </c>
    </row>
    <row r="35" spans="2:11" ht="18" customHeight="1">
      <c r="B35" s="9">
        <v>705</v>
      </c>
      <c r="C35" s="6">
        <v>262</v>
      </c>
      <c r="D35" s="9" t="s">
        <v>86</v>
      </c>
      <c r="E35" s="22">
        <v>1</v>
      </c>
      <c r="F35" s="23" t="s">
        <v>123</v>
      </c>
      <c r="G35" s="23" t="s">
        <v>87</v>
      </c>
      <c r="H35" s="23" t="s">
        <v>88</v>
      </c>
      <c r="I35" s="33">
        <f t="shared" si="0"/>
        <v>64812.8</v>
      </c>
      <c r="J35" s="34">
        <f>21701.96+297.33</f>
        <v>21999.29</v>
      </c>
      <c r="K35" s="35">
        <v>17961.6</v>
      </c>
    </row>
    <row r="36" spans="2:11" ht="18" customHeight="1">
      <c r="B36" s="9">
        <v>433</v>
      </c>
      <c r="C36" s="6">
        <v>227</v>
      </c>
      <c r="D36" s="9" t="s">
        <v>89</v>
      </c>
      <c r="E36" s="22">
        <v>1</v>
      </c>
      <c r="F36" s="23" t="s">
        <v>123</v>
      </c>
      <c r="G36" s="23" t="s">
        <v>90</v>
      </c>
      <c r="H36" s="23" t="s">
        <v>61</v>
      </c>
      <c r="I36" s="33">
        <f t="shared" si="0"/>
        <v>77230.40000000001</v>
      </c>
      <c r="J36" s="34">
        <f>20722.5+934.1</f>
        <v>21656.6</v>
      </c>
      <c r="K36" s="35">
        <f>24166.9+257.92</f>
        <v>24424.82</v>
      </c>
    </row>
    <row r="37" spans="2:11" ht="18" customHeight="1">
      <c r="B37" s="9">
        <v>153</v>
      </c>
      <c r="C37" s="6">
        <v>202</v>
      </c>
      <c r="D37" s="9" t="s">
        <v>91</v>
      </c>
      <c r="E37" s="22">
        <v>1</v>
      </c>
      <c r="F37" s="23" t="s">
        <v>123</v>
      </c>
      <c r="G37" s="23" t="s">
        <v>92</v>
      </c>
      <c r="H37" s="23" t="s">
        <v>63</v>
      </c>
      <c r="I37" s="33">
        <f t="shared" si="0"/>
        <v>86299.2</v>
      </c>
      <c r="J37" s="34">
        <f>16409.37+1470.61</f>
        <v>17879.98</v>
      </c>
      <c r="K37" s="35">
        <f>16917.47+2007.49</f>
        <v>18924.960000000003</v>
      </c>
    </row>
    <row r="38" spans="2:12" ht="18" customHeight="1">
      <c r="B38" s="9">
        <v>883</v>
      </c>
      <c r="C38" s="6">
        <v>291</v>
      </c>
      <c r="D38" s="9" t="s">
        <v>93</v>
      </c>
      <c r="E38" s="22">
        <v>1</v>
      </c>
      <c r="F38" s="23" t="s">
        <v>123</v>
      </c>
      <c r="G38" s="23" t="s">
        <v>68</v>
      </c>
      <c r="H38" s="23">
        <v>20.85</v>
      </c>
      <c r="I38" s="33">
        <v>43368.26</v>
      </c>
      <c r="J38" s="34">
        <v>4795.08</v>
      </c>
      <c r="K38" s="35">
        <f>369.44+31.78</f>
        <v>401.22</v>
      </c>
      <c r="L38" s="1" t="s">
        <v>163</v>
      </c>
    </row>
    <row r="39" spans="2:15" ht="18" customHeight="1">
      <c r="B39" s="9">
        <v>653</v>
      </c>
      <c r="C39" s="6">
        <v>255</v>
      </c>
      <c r="D39" s="9" t="s">
        <v>94</v>
      </c>
      <c r="E39" s="22">
        <v>1</v>
      </c>
      <c r="F39" s="23" t="s">
        <v>124</v>
      </c>
      <c r="G39" s="23" t="s">
        <v>95</v>
      </c>
      <c r="H39" s="23" t="s">
        <v>96</v>
      </c>
      <c r="I39" s="33">
        <f t="shared" si="0"/>
        <v>72280</v>
      </c>
      <c r="J39" s="34">
        <f>1685.19+414.41</f>
        <v>2099.6</v>
      </c>
      <c r="K39" s="35">
        <f>4544.17+1055.93</f>
        <v>5600.1</v>
      </c>
      <c r="O39" s="3"/>
    </row>
    <row r="40" spans="2:15" ht="18" customHeight="1">
      <c r="B40" s="9">
        <v>50</v>
      </c>
      <c r="C40" s="6">
        <v>172</v>
      </c>
      <c r="D40" s="9" t="s">
        <v>98</v>
      </c>
      <c r="E40" s="22">
        <v>1</v>
      </c>
      <c r="F40" s="23" t="s">
        <v>124</v>
      </c>
      <c r="G40" s="23" t="s">
        <v>99</v>
      </c>
      <c r="H40" s="23" t="s">
        <v>100</v>
      </c>
      <c r="I40" s="33">
        <f t="shared" si="0"/>
        <v>109990.40000000001</v>
      </c>
      <c r="J40" s="34">
        <v>0</v>
      </c>
      <c r="K40" s="35">
        <v>0</v>
      </c>
      <c r="O40" s="3"/>
    </row>
    <row r="41" spans="2:15" ht="18" customHeight="1">
      <c r="B41" s="9">
        <v>388</v>
      </c>
      <c r="C41" s="6">
        <v>222</v>
      </c>
      <c r="D41" s="9" t="s">
        <v>101</v>
      </c>
      <c r="E41" s="22">
        <v>1</v>
      </c>
      <c r="F41" s="23" t="s">
        <v>123</v>
      </c>
      <c r="G41" s="23" t="s">
        <v>102</v>
      </c>
      <c r="H41" s="23" t="s">
        <v>15</v>
      </c>
      <c r="I41" s="33">
        <f t="shared" si="0"/>
        <v>75129.59999999999</v>
      </c>
      <c r="J41" s="34">
        <f>1625.68+1059.13</f>
        <v>2684.8100000000004</v>
      </c>
      <c r="K41" s="35">
        <f>1755.04+2469.3</f>
        <v>4224.34</v>
      </c>
      <c r="O41" s="3"/>
    </row>
    <row r="42" spans="2:15" ht="18" customHeight="1">
      <c r="B42" s="9">
        <v>809</v>
      </c>
      <c r="C42" s="6">
        <v>276</v>
      </c>
      <c r="D42" s="9" t="s">
        <v>103</v>
      </c>
      <c r="E42" s="22">
        <v>1</v>
      </c>
      <c r="F42" s="23" t="s">
        <v>123</v>
      </c>
      <c r="G42" s="23" t="s">
        <v>104</v>
      </c>
      <c r="H42" s="23" t="s">
        <v>105</v>
      </c>
      <c r="I42" s="33">
        <f t="shared" si="0"/>
        <v>59176</v>
      </c>
      <c r="J42" s="34">
        <v>2630.62</v>
      </c>
      <c r="K42" s="35">
        <f>2467.9+812.51</f>
        <v>3280.41</v>
      </c>
      <c r="O42" s="3"/>
    </row>
    <row r="43" spans="2:15" ht="18" customHeight="1">
      <c r="B43" s="9">
        <v>864</v>
      </c>
      <c r="C43" s="6">
        <v>289</v>
      </c>
      <c r="D43" s="9" t="s">
        <v>106</v>
      </c>
      <c r="E43" s="22">
        <v>1</v>
      </c>
      <c r="F43" s="23" t="s">
        <v>123</v>
      </c>
      <c r="G43" s="23" t="s">
        <v>97</v>
      </c>
      <c r="H43" s="23">
        <v>24</v>
      </c>
      <c r="I43" s="33">
        <v>48464</v>
      </c>
      <c r="J43" s="34">
        <f>6218.43+1829.85</f>
        <v>8048.280000000001</v>
      </c>
      <c r="K43" s="35">
        <f>5993.55+2039.16</f>
        <v>8032.71</v>
      </c>
      <c r="L43" s="1" t="s">
        <v>163</v>
      </c>
      <c r="O43" s="3"/>
    </row>
    <row r="44" spans="2:15" ht="18" customHeight="1">
      <c r="B44" s="9">
        <v>906</v>
      </c>
      <c r="C44" s="10">
        <v>299</v>
      </c>
      <c r="D44" s="9" t="s">
        <v>107</v>
      </c>
      <c r="E44" s="22">
        <v>1</v>
      </c>
      <c r="F44" s="23" t="s">
        <v>123</v>
      </c>
      <c r="G44" s="23" t="s">
        <v>70</v>
      </c>
      <c r="H44" s="23" t="s">
        <v>81</v>
      </c>
      <c r="I44" s="33">
        <f aca="true" t="shared" si="1" ref="I44:I49">+H44*2080</f>
        <v>44678.4</v>
      </c>
      <c r="J44" s="34"/>
      <c r="K44" s="35">
        <v>0</v>
      </c>
      <c r="O44" s="3"/>
    </row>
    <row r="45" spans="2:15" ht="18" customHeight="1">
      <c r="B45" s="9">
        <v>882</v>
      </c>
      <c r="C45" s="6">
        <v>292</v>
      </c>
      <c r="D45" s="9" t="s">
        <v>108</v>
      </c>
      <c r="E45" s="22">
        <v>1</v>
      </c>
      <c r="F45" s="23" t="s">
        <v>123</v>
      </c>
      <c r="G45" s="23" t="s">
        <v>109</v>
      </c>
      <c r="H45" s="23">
        <v>23.3</v>
      </c>
      <c r="I45" s="33">
        <v>48464</v>
      </c>
      <c r="J45" s="34">
        <f>3451.26+1365.85</f>
        <v>4817.110000000001</v>
      </c>
      <c r="K45" s="35">
        <f>1288.05+764.29</f>
        <v>2052.34</v>
      </c>
      <c r="L45" s="1" t="s">
        <v>163</v>
      </c>
      <c r="O45" s="3"/>
    </row>
    <row r="46" spans="2:15" ht="18" customHeight="1">
      <c r="B46" s="9">
        <v>521</v>
      </c>
      <c r="C46" s="6">
        <v>232</v>
      </c>
      <c r="D46" s="9" t="s">
        <v>110</v>
      </c>
      <c r="E46" s="22">
        <v>1</v>
      </c>
      <c r="F46" s="23" t="s">
        <v>123</v>
      </c>
      <c r="G46" s="23" t="s">
        <v>73</v>
      </c>
      <c r="H46" s="23" t="s">
        <v>111</v>
      </c>
      <c r="I46" s="33">
        <f t="shared" si="1"/>
        <v>72945.6</v>
      </c>
      <c r="J46" s="34">
        <f>13731.39+6484.27</f>
        <v>20215.66</v>
      </c>
      <c r="K46" s="35">
        <f>18384+7404.22</f>
        <v>25788.22</v>
      </c>
      <c r="O46" s="3"/>
    </row>
    <row r="47" spans="2:15" ht="18" customHeight="1">
      <c r="B47" s="9">
        <v>148</v>
      </c>
      <c r="C47" s="6">
        <v>197</v>
      </c>
      <c r="D47" s="9" t="s">
        <v>112</v>
      </c>
      <c r="E47" s="22">
        <v>1</v>
      </c>
      <c r="F47" s="23" t="s">
        <v>123</v>
      </c>
      <c r="G47" s="23" t="s">
        <v>113</v>
      </c>
      <c r="H47" s="23">
        <v>41.49</v>
      </c>
      <c r="I47" s="33">
        <v>86299.2</v>
      </c>
      <c r="J47" s="34">
        <v>0</v>
      </c>
      <c r="K47" s="35">
        <v>0</v>
      </c>
      <c r="L47" s="1" t="s">
        <v>163</v>
      </c>
      <c r="O47" s="3"/>
    </row>
    <row r="48" spans="2:15" ht="18" customHeight="1">
      <c r="B48" s="9">
        <v>588</v>
      </c>
      <c r="C48" s="6">
        <v>241</v>
      </c>
      <c r="D48" s="9" t="s">
        <v>114</v>
      </c>
      <c r="E48" s="22">
        <v>1</v>
      </c>
      <c r="F48" s="23" t="s">
        <v>123</v>
      </c>
      <c r="G48" s="23" t="s">
        <v>115</v>
      </c>
      <c r="H48" s="23" t="s">
        <v>33</v>
      </c>
      <c r="I48" s="33">
        <f t="shared" si="1"/>
        <v>70824</v>
      </c>
      <c r="J48" s="34">
        <f>4189.26+791.04</f>
        <v>4980.3</v>
      </c>
      <c r="K48" s="35">
        <f>3474.11+1440.72</f>
        <v>4914.83</v>
      </c>
      <c r="O48" s="3"/>
    </row>
    <row r="49" spans="2:15" ht="18" customHeight="1">
      <c r="B49" s="9">
        <v>43</v>
      </c>
      <c r="C49" s="6">
        <v>151</v>
      </c>
      <c r="D49" s="9" t="s">
        <v>116</v>
      </c>
      <c r="E49" s="22">
        <v>1</v>
      </c>
      <c r="F49" s="23" t="s">
        <v>123</v>
      </c>
      <c r="G49" s="23" t="s">
        <v>117</v>
      </c>
      <c r="H49" s="23" t="s">
        <v>9</v>
      </c>
      <c r="I49" s="33">
        <f t="shared" si="1"/>
        <v>93641.6</v>
      </c>
      <c r="J49" s="34">
        <v>0</v>
      </c>
      <c r="K49" s="35">
        <v>0</v>
      </c>
      <c r="O49" s="3"/>
    </row>
    <row r="50" spans="2:15" s="2" customFormat="1" ht="15">
      <c r="B50" s="13" t="s">
        <v>159</v>
      </c>
      <c r="C50" s="14"/>
      <c r="D50" s="14"/>
      <c r="E50" s="14"/>
      <c r="F50" s="14"/>
      <c r="G50" s="37"/>
      <c r="H50" s="37"/>
      <c r="I50" s="38"/>
      <c r="J50" s="34"/>
      <c r="K50" s="19"/>
      <c r="O50" s="3"/>
    </row>
    <row r="51" spans="2:15" ht="409.5" customHeight="1" hidden="1">
      <c r="B51" s="8"/>
      <c r="C51" s="8"/>
      <c r="D51" s="8"/>
      <c r="E51" s="25"/>
      <c r="F51" s="25"/>
      <c r="G51" s="25"/>
      <c r="H51" s="39"/>
      <c r="I51" s="40"/>
      <c r="J51" s="34"/>
      <c r="K51" s="19"/>
      <c r="O51" s="3"/>
    </row>
    <row r="52" spans="2:15" ht="18" customHeight="1">
      <c r="B52" s="9">
        <v>814</v>
      </c>
      <c r="C52" s="9" t="s">
        <v>155</v>
      </c>
      <c r="D52" s="9" t="s">
        <v>19</v>
      </c>
      <c r="E52" s="22">
        <v>1</v>
      </c>
      <c r="F52" s="23" t="s">
        <v>124</v>
      </c>
      <c r="G52" s="23" t="s">
        <v>20</v>
      </c>
      <c r="H52" s="23" t="s">
        <v>21</v>
      </c>
      <c r="I52" s="33">
        <f aca="true" t="shared" si="2" ref="I52:I60">+H52*2080</f>
        <v>30180.8</v>
      </c>
      <c r="J52" s="34">
        <v>0</v>
      </c>
      <c r="K52" s="35">
        <v>0</v>
      </c>
      <c r="O52" s="3"/>
    </row>
    <row r="53" spans="2:15" ht="18" customHeight="1">
      <c r="B53" s="9">
        <v>785</v>
      </c>
      <c r="C53" s="9" t="s">
        <v>155</v>
      </c>
      <c r="D53" s="9" t="s">
        <v>118</v>
      </c>
      <c r="E53" s="22">
        <v>1</v>
      </c>
      <c r="F53" s="23" t="s">
        <v>123</v>
      </c>
      <c r="G53" s="23" t="s">
        <v>119</v>
      </c>
      <c r="H53" s="23" t="s">
        <v>120</v>
      </c>
      <c r="I53" s="33">
        <f t="shared" si="2"/>
        <v>30160</v>
      </c>
      <c r="J53" s="34">
        <v>0</v>
      </c>
      <c r="K53" s="35">
        <v>0</v>
      </c>
      <c r="O53" s="3"/>
    </row>
    <row r="54" spans="2:15" ht="18" customHeight="1">
      <c r="B54" s="9">
        <v>267</v>
      </c>
      <c r="C54" s="9" t="s">
        <v>156</v>
      </c>
      <c r="D54" s="9" t="s">
        <v>127</v>
      </c>
      <c r="E54" s="26">
        <v>1</v>
      </c>
      <c r="F54" s="25" t="s">
        <v>123</v>
      </c>
      <c r="G54" s="23" t="s">
        <v>134</v>
      </c>
      <c r="H54" s="23" t="s">
        <v>135</v>
      </c>
      <c r="I54" s="33">
        <f t="shared" si="2"/>
        <v>57304</v>
      </c>
      <c r="J54" s="34">
        <v>8317.45</v>
      </c>
      <c r="K54" s="34">
        <v>8950.68</v>
      </c>
      <c r="O54" s="3"/>
    </row>
    <row r="55" spans="2:15" ht="18" customHeight="1">
      <c r="B55" s="9">
        <v>878</v>
      </c>
      <c r="C55" s="9" t="s">
        <v>156</v>
      </c>
      <c r="D55" s="9" t="s">
        <v>128</v>
      </c>
      <c r="E55" s="26">
        <v>3</v>
      </c>
      <c r="F55" s="25" t="s">
        <v>124</v>
      </c>
      <c r="G55" s="23" t="s">
        <v>136</v>
      </c>
      <c r="H55" s="23" t="s">
        <v>137</v>
      </c>
      <c r="I55" s="33">
        <f t="shared" si="2"/>
        <v>37835.200000000004</v>
      </c>
      <c r="J55" s="34">
        <v>6779.81</v>
      </c>
      <c r="K55" s="34">
        <v>7883.66</v>
      </c>
      <c r="O55" s="3"/>
    </row>
    <row r="56" spans="2:15" ht="18" customHeight="1">
      <c r="B56" s="9">
        <v>858</v>
      </c>
      <c r="C56" s="9" t="s">
        <v>156</v>
      </c>
      <c r="D56" s="9" t="s">
        <v>129</v>
      </c>
      <c r="E56" s="26">
        <v>3</v>
      </c>
      <c r="F56" s="25" t="s">
        <v>124</v>
      </c>
      <c r="G56" s="23" t="s">
        <v>138</v>
      </c>
      <c r="H56" s="23" t="s">
        <v>137</v>
      </c>
      <c r="I56" s="33">
        <f t="shared" si="2"/>
        <v>37835.200000000004</v>
      </c>
      <c r="J56" s="34">
        <f>402.12+5895.49</f>
        <v>6297.61</v>
      </c>
      <c r="K56" s="34">
        <f>7751.37+635.76</f>
        <v>8387.13</v>
      </c>
      <c r="O56" s="3"/>
    </row>
    <row r="57" spans="2:15" ht="18" customHeight="1">
      <c r="B57" s="9">
        <v>786</v>
      </c>
      <c r="C57" s="9" t="s">
        <v>156</v>
      </c>
      <c r="D57" s="9" t="s">
        <v>130</v>
      </c>
      <c r="E57" s="26">
        <v>1</v>
      </c>
      <c r="F57" s="25" t="s">
        <v>123</v>
      </c>
      <c r="G57" s="23" t="s">
        <v>139</v>
      </c>
      <c r="H57" s="23" t="s">
        <v>140</v>
      </c>
      <c r="I57" s="33">
        <f t="shared" si="2"/>
        <v>40913.600000000006</v>
      </c>
      <c r="J57" s="34">
        <v>6931.2</v>
      </c>
      <c r="K57" s="34">
        <v>8032.35</v>
      </c>
      <c r="O57" s="3"/>
    </row>
    <row r="58" spans="2:15" ht="18" customHeight="1">
      <c r="B58" s="9">
        <v>721</v>
      </c>
      <c r="C58" s="9" t="s">
        <v>157</v>
      </c>
      <c r="D58" s="9" t="s">
        <v>131</v>
      </c>
      <c r="E58" s="26">
        <v>1</v>
      </c>
      <c r="F58" s="25" t="s">
        <v>124</v>
      </c>
      <c r="G58" s="23" t="s">
        <v>141</v>
      </c>
      <c r="H58" s="23" t="s">
        <v>142</v>
      </c>
      <c r="I58" s="33">
        <f t="shared" si="2"/>
        <v>48984</v>
      </c>
      <c r="J58" s="34">
        <v>0</v>
      </c>
      <c r="K58" s="34">
        <v>0</v>
      </c>
      <c r="O58" s="3"/>
    </row>
    <row r="59" spans="2:15" ht="18" customHeight="1">
      <c r="B59" s="9">
        <v>286</v>
      </c>
      <c r="C59" s="9" t="s">
        <v>158</v>
      </c>
      <c r="D59" s="9" t="s">
        <v>132</v>
      </c>
      <c r="E59" s="26">
        <v>1</v>
      </c>
      <c r="F59" s="25" t="s">
        <v>124</v>
      </c>
      <c r="G59" s="23" t="s">
        <v>143</v>
      </c>
      <c r="H59" s="23" t="s">
        <v>144</v>
      </c>
      <c r="I59" s="33">
        <f t="shared" si="2"/>
        <v>58115.200000000004</v>
      </c>
      <c r="J59" s="34">
        <f>2374.04+469.23</f>
        <v>2843.27</v>
      </c>
      <c r="K59" s="34">
        <f>5803.65+1194.42</f>
        <v>6998.07</v>
      </c>
      <c r="O59" s="3"/>
    </row>
    <row r="60" spans="2:15" ht="18" customHeight="1">
      <c r="B60" s="9">
        <v>621</v>
      </c>
      <c r="C60" s="9" t="s">
        <v>155</v>
      </c>
      <c r="D60" s="9" t="s">
        <v>133</v>
      </c>
      <c r="E60" s="26">
        <v>2</v>
      </c>
      <c r="F60" s="25" t="s">
        <v>124</v>
      </c>
      <c r="G60" s="23" t="s">
        <v>145</v>
      </c>
      <c r="H60" s="23" t="s">
        <v>146</v>
      </c>
      <c r="I60" s="33">
        <f t="shared" si="2"/>
        <v>32968</v>
      </c>
      <c r="J60" s="34">
        <v>0</v>
      </c>
      <c r="K60" s="34">
        <v>0</v>
      </c>
      <c r="O60" s="3"/>
    </row>
    <row r="61" spans="2:15" ht="15.75">
      <c r="B61" s="5" t="s">
        <v>125</v>
      </c>
      <c r="D61" s="5" t="s">
        <v>125</v>
      </c>
      <c r="E61" s="20"/>
      <c r="F61" s="20"/>
      <c r="J61" s="41"/>
      <c r="O61" s="3"/>
    </row>
    <row r="62" spans="2:15" ht="15">
      <c r="B62" s="11" t="s">
        <v>147</v>
      </c>
      <c r="C62" s="11"/>
      <c r="D62" s="11" t="s">
        <v>151</v>
      </c>
      <c r="E62" s="28"/>
      <c r="F62" s="28"/>
      <c r="O62" s="3"/>
    </row>
    <row r="63" spans="2:15" ht="15">
      <c r="B63" s="11" t="s">
        <v>148</v>
      </c>
      <c r="C63" s="11"/>
      <c r="D63" s="11" t="s">
        <v>152</v>
      </c>
      <c r="E63" s="28"/>
      <c r="F63" s="28"/>
      <c r="O63" s="3"/>
    </row>
    <row r="64" spans="2:15" ht="15">
      <c r="B64" s="11" t="s">
        <v>149</v>
      </c>
      <c r="C64" s="11"/>
      <c r="D64" s="11" t="s">
        <v>153</v>
      </c>
      <c r="E64" s="28"/>
      <c r="F64" s="28"/>
      <c r="O64" s="3"/>
    </row>
    <row r="65" spans="2:15" ht="15">
      <c r="B65" s="11" t="s">
        <v>150</v>
      </c>
      <c r="C65" s="11"/>
      <c r="D65" s="11"/>
      <c r="E65" s="28"/>
      <c r="F65" s="20"/>
      <c r="O65" s="3"/>
    </row>
    <row r="66" spans="5:15" ht="15">
      <c r="E66" s="28"/>
      <c r="F66" s="20"/>
      <c r="O66" s="3"/>
    </row>
    <row r="67" spans="5:15" ht="15">
      <c r="E67" s="28"/>
      <c r="F67" s="20"/>
      <c r="O67" s="3"/>
    </row>
    <row r="68" spans="5:15" ht="15">
      <c r="E68" s="28"/>
      <c r="F68" s="20"/>
      <c r="O68" s="3"/>
    </row>
    <row r="69" ht="15">
      <c r="O69" s="3"/>
    </row>
    <row r="70" ht="15">
      <c r="O70" s="3"/>
    </row>
    <row r="71" ht="15">
      <c r="O71" s="3"/>
    </row>
    <row r="72" ht="15">
      <c r="O72" s="3"/>
    </row>
    <row r="73" ht="15">
      <c r="O73" s="3"/>
    </row>
    <row r="74" ht="15">
      <c r="O74" s="3"/>
    </row>
    <row r="75" ht="15">
      <c r="O75" s="3"/>
    </row>
    <row r="76" ht="15">
      <c r="O76" s="3"/>
    </row>
    <row r="77" ht="15">
      <c r="O77" s="3"/>
    </row>
    <row r="78" ht="15">
      <c r="O78" s="3"/>
    </row>
    <row r="79" ht="15">
      <c r="O79" s="3"/>
    </row>
    <row r="80" ht="15">
      <c r="O80" s="3"/>
    </row>
    <row r="81" ht="15">
      <c r="O81" s="3"/>
    </row>
    <row r="82" ht="15">
      <c r="O82" s="3"/>
    </row>
    <row r="83" ht="15">
      <c r="O83" s="3"/>
    </row>
    <row r="84" ht="15">
      <c r="O84" s="3"/>
    </row>
    <row r="85" ht="15">
      <c r="O85" s="4"/>
    </row>
  </sheetData>
  <sheetProtection/>
  <mergeCells count="3">
    <mergeCell ref="B50:F50"/>
    <mergeCell ref="B2:F2"/>
    <mergeCell ref="D1:I1"/>
  </mergeCells>
  <printOptions/>
  <pageMargins left="0" right="0" top="2.225" bottom="0.8500000000000001" header="0" footer="0"/>
  <pageSetup horizontalDpi="600" verticalDpi="600" orientation="landscape" r:id="rId1"/>
  <headerFooter alignWithMargins="0">
    <oddHeader>&amp;L&amp;"Arial"&amp;10 Company 
&amp;7&amp;BReport Date:&amp;B 
&amp;B02/02/22&amp;B 
&amp;BStatus:&amp;B 
&amp;B210&amp;B 
&amp;BAll&amp;B 
&amp;10 E449A 
&amp;7&amp;BDept:&amp;B &amp;C&amp;"Arial"&amp;10&amp;BEmployee List&amp;B 
&amp;7&amp;BType:&amp;B 
&amp;10&amp;BMAYOR &amp;&amp; COMMISSIONERS OF THE TOWN OF ELKTON&amp;B 
&amp;7&amp;BEmployee:&amp;B 
&amp;8&amp;BSort : Company, LastName&amp;</oddHeader>
    <oddFooter>&amp;L&amp;C&amp;"Arial"&amp;9&amp;BCeridian HR/Payroll Reports&amp;B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2022-02-02T15:40:10Z</dcterms:created>
  <dcterms:modified xsi:type="dcterms:W3CDTF">2022-02-03T19:31:36Z</dcterms:modified>
  <cp:category/>
  <cp:version/>
  <cp:contentType/>
  <cp:contentStatus/>
</cp:coreProperties>
</file>